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9" sheetId="7" r:id="rId1"/>
  </sheets>
  <definedNames>
    <definedName name="_xlnm._FilterDatabase" localSheetId="0" hidden="1">'01.07.2019'!$A$3:$CV$9</definedName>
    <definedName name="Z_8F857505_99F7_44A0_9311_0C036734EE4E_.wvu.Cols" localSheetId="0" hidden="1">'01.07.2019'!$M:$M,'01.07.2019'!$O:$O,'01.07.2019'!$Q:$Q</definedName>
    <definedName name="Z_8F857505_99F7_44A0_9311_0C036734EE4E_.wvu.FilterData" localSheetId="0" hidden="1">'01.07.2019'!$A$3:$CV$9</definedName>
    <definedName name="Z_8F857505_99F7_44A0_9311_0C036734EE4E_.wvu.PrintTitles" localSheetId="0" hidden="1">'01.07.2019'!$A:$A</definedName>
    <definedName name="Z_A2FD971F_E944_4D74_B779_A0EFF498D9F4_.wvu.FilterData" localSheetId="0" hidden="1">'01.07.2019'!$A$3:$CV$9</definedName>
    <definedName name="Z_A9585D8F_84FF_4B47_8C73_1E41499AFDEF_.wvu.FilterData" localSheetId="0" hidden="1">'01.07.2019'!$A$3:$CV$9</definedName>
    <definedName name="Z_C25F2E07_26D8_4FF3_99D5_BF02F5F80659_.wvu.FilterData" localSheetId="0" hidden="1">'01.07.2019'!$A$3:$CV$9</definedName>
    <definedName name="Z_F8663FA0_0F1B_4DD5_86AB_0F7B7AF3784A_.wvu.FilterData" localSheetId="0" hidden="1">'01.07.2019'!$A$3:$CV$9</definedName>
    <definedName name="_xlnm.Print_Titles" localSheetId="0">'01.07.2019'!$A:$A</definedName>
    <definedName name="_xlnm.Print_Area" localSheetId="0">'01.07.2019'!$A$1:$CV$9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<sst xmlns="http://schemas.openxmlformats.org/spreadsheetml/2006/main" count="190" uniqueCount="126">
  <si>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</si>
  <si>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</si>
  <si>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</si>
  <si>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</si>
  <si>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</si>
  <si>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</si>
  <si>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</si>
  <si>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</si>
  <si>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</si>
  <si>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</si>
  <si>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</si>
  <si>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</si>
  <si>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</si>
  <si>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</si>
  <si>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</si>
  <si>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</si>
  <si>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</si>
  <si>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</si>
  <si>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</si>
  <si>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</si>
  <si>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</si>
  <si>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</si>
  <si>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</si>
  <si>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</si>
  <si>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</si>
  <si>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</si>
  <si>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</si>
  <si>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</si>
  <si>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</si>
  <si>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</si>
  <si>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</si>
  <si>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</si>
  <si>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</si>
  <si>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</si>
  <si>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</si>
  <si>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</si>
  <si>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</si>
  <si>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</si>
  <si>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</si>
  <si>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</si>
  <si>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</si>
  <si>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</si>
  <si>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</si>
  <si>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</si>
  <si>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</si>
  <si>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</si>
  <si>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</si>
  <si>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</si>
  <si>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</si>
  <si>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</si>
  <si>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</si>
  <si>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</si>
  <si>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</si>
  <si>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</si>
  <si>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</si>
  <si>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</si>
  <si>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</si>
  <si>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</si>
  <si>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</si>
  <si>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</si>
  <si>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</si>
  <si>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</si>
  <si>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</si>
  <si>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</si>
  <si>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</si>
  <si>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</si>
  <si>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</si>
  <si>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</si>
  <si>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</si>
  <si>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</si>
  <si>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</si>
  <si>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</si>
  <si>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</si>
  <si>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</si>
  <si>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</si>
  <si>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</si>
  <si>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</si>
  <si>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</si>
  <si>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</si>
  <si>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</si>
  <si>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</si>
  <si>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</si>
  <si>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</si>
  <si>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</si>
  <si>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</si>
  <si>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</si>
  <si>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</si>
  <si>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</si>
  <si>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</si>
  <si>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</si>
  <si>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</si>
  <si>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</si>
  <si>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</si>
  <si>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</si>
  <si>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</si>
  <si>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</si>
  <si>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</si>
  <si>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</si>
  <si>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</si>
  <si>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</si>
  <si>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</si>
  <si>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</si>
  <si>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</si>
  <si>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</si>
  <si>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</si>
  <si>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</si>
  <si>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</si>
  <si>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</si>
  <si>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</si>
  <si>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</si>
  <si>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</si>
  <si>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</si>
  <si>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Постановление 07.08.2017 № 229 - расходная; Постановление 5.09.2016 № 187 - доходная;</t>
  </si>
  <si>
    <t>Постановление 10.08.2018 № 52</t>
  </si>
  <si>
    <t>Постановление 19.09.2016 № 83 - доходная; 23.07.2018 № 32 - расходная;</t>
  </si>
  <si>
    <t>Постановление от 28.12.2018 № 89</t>
  </si>
  <si>
    <t>на сайте: /Муниципальные программы/Постановление от 16.04.2019 № 25 - за 2018 год;</t>
  </si>
  <si>
    <t>Постановление от 15.01.2019 № 2</t>
  </si>
  <si>
    <t>Постановление от 26.12.2018 № 79</t>
  </si>
  <si>
    <t>Постановление от 18.12.2018 № 295</t>
  </si>
  <si>
    <t>на сайте: gorod.tuzha.ru/Муниципальные программы/ - за 2018 год</t>
  </si>
  <si>
    <t>Постановление от 09.01.2019 № 1</t>
  </si>
  <si>
    <t>на сайте: mo.nir.my1.ru/официальные документы/Муниципальные программы/Постановление от 15.04.2019 № 61 - за 2018 год;</t>
  </si>
  <si>
    <t>Решение Думы от 17.11.2017 № 3/15</t>
  </si>
  <si>
    <t>Мониторинг оценки  качества организации и осуществления бюджетного процесса на 01.07.2019г.</t>
  </si>
  <si>
    <t>на сайте: /Муниципальные программы/Постановление от 25.04.2019 № 49 - за 2018 год;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</si>
</sst>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workbookViewId="0">
      <selection activeCell="D8" sqref="D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124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4" t="s">
        <v>75</v>
      </c>
      <c r="E2" s="106"/>
      <c r="F2" s="106"/>
      <c r="G2" s="106"/>
      <c r="H2" s="106"/>
      <c r="I2" s="106"/>
      <c r="J2" s="106"/>
      <c r="K2" s="105"/>
      <c r="L2" s="104" t="s">
        <v>76</v>
      </c>
      <c r="M2" s="106"/>
      <c r="N2" s="106"/>
      <c r="O2" s="106"/>
      <c r="P2" s="106"/>
      <c r="Q2" s="106"/>
      <c r="R2" s="106"/>
      <c r="S2" s="106"/>
      <c r="T2" s="106"/>
      <c r="U2" s="105"/>
      <c r="V2" s="104" t="s">
        <v>77</v>
      </c>
      <c r="W2" s="106"/>
      <c r="X2" s="106"/>
      <c r="Y2" s="106"/>
      <c r="Z2" s="105"/>
      <c r="AA2" s="104" t="s">
        <v>78</v>
      </c>
      <c r="AB2" s="106"/>
      <c r="AC2" s="106"/>
      <c r="AD2" s="106"/>
      <c r="AE2" s="106"/>
      <c r="AF2" s="105"/>
      <c r="AG2" s="104" t="s">
        <v>56</v>
      </c>
      <c r="AH2" s="106"/>
      <c r="AI2" s="106"/>
      <c r="AJ2" s="106"/>
      <c r="AK2" s="106"/>
      <c r="AL2" s="105"/>
      <c r="AM2" s="104" t="s">
        <v>80</v>
      </c>
      <c r="AN2" s="106"/>
      <c r="AO2" s="106"/>
      <c r="AP2" s="106"/>
      <c r="AQ2" s="105"/>
      <c r="AR2" s="104" t="s">
        <v>59</v>
      </c>
      <c r="AS2" s="106"/>
      <c r="AT2" s="106"/>
      <c r="AU2" s="106"/>
      <c r="AV2" s="105"/>
      <c r="AW2" s="104" t="s">
        <v>97</v>
      </c>
      <c r="AX2" s="106"/>
      <c r="AY2" s="106"/>
      <c r="AZ2" s="105"/>
      <c r="BA2" s="104" t="s">
        <v>61</v>
      </c>
      <c r="BB2" s="106"/>
      <c r="BC2" s="106"/>
      <c r="BD2" s="106"/>
      <c r="BE2" s="105"/>
      <c r="BF2" s="104" t="s">
        <v>83</v>
      </c>
      <c r="BG2" s="106"/>
      <c r="BH2" s="106"/>
      <c r="BI2" s="105"/>
      <c r="BJ2" s="104" t="s">
        <v>85</v>
      </c>
      <c r="BK2" s="106"/>
      <c r="BL2" s="106"/>
      <c r="BM2" s="105"/>
      <c r="BN2" s="104" t="s">
        <v>62</v>
      </c>
      <c r="BO2" s="106"/>
      <c r="BP2" s="106"/>
      <c r="BQ2" s="106"/>
      <c r="BR2" s="106"/>
      <c r="BS2" s="105"/>
      <c r="BT2" s="104" t="s">
        <v>63</v>
      </c>
      <c r="BU2" s="105"/>
      <c r="BV2" s="104" t="s">
        <v>92</v>
      </c>
      <c r="BW2" s="105"/>
      <c r="BX2" s="104" t="s">
        <v>64</v>
      </c>
      <c r="BY2" s="105"/>
      <c r="BZ2" s="104" t="s">
        <v>65</v>
      </c>
      <c r="CA2" s="105"/>
      <c r="CB2" s="104" t="s">
        <v>87</v>
      </c>
      <c r="CC2" s="105"/>
      <c r="CD2" s="104" t="s">
        <v>67</v>
      </c>
      <c r="CE2" s="105"/>
      <c r="CF2" s="104" t="s">
        <v>72</v>
      </c>
      <c r="CG2" s="105"/>
      <c r="CH2" s="104" t="s">
        <v>69</v>
      </c>
      <c r="CI2" s="105"/>
      <c r="CJ2" s="104" t="s">
        <v>71</v>
      </c>
      <c r="CK2" s="105"/>
      <c r="CL2" s="104" t="s">
        <v>88</v>
      </c>
      <c r="CM2" s="106"/>
      <c r="CN2" s="106"/>
      <c r="CO2" s="106"/>
      <c r="CP2" s="106"/>
      <c r="CQ2" s="106"/>
      <c r="CR2" s="105"/>
      <c r="CS2" s="104" t="s">
        <v>73</v>
      </c>
      <c r="CT2" s="105"/>
      <c r="CU2" s="104" t="s">
        <v>74</v>
      </c>
      <c r="CV2" s="105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45">
      <c r="A4" s="41" t="s">
        <v>100</v>
      </c>
      <c r="B4" s="41">
        <f>K4+U4+Z4+AF4+AL4+AQ4+AV4+AZ4+BE4+BI4+BM4+BS4+BU4+BW4+BY4+CA4+CC4+CE4+CG4+CI4+CK4+CR4+CT4+CV4</f>
        <v>11</v>
      </c>
      <c r="C4" s="41">
        <f>RANK(B4,B$4:B$8)</f>
        <v>2</v>
      </c>
      <c r="D4" s="42">
        <v>305.8</v>
      </c>
      <c r="E4" s="42">
        <v>721.7</v>
      </c>
      <c r="F4" s="42">
        <v>432.7</v>
      </c>
      <c r="G4" s="43">
        <v>0</v>
      </c>
      <c r="H4" s="43">
        <v>305.8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1616.8</v>
      </c>
      <c r="O4" s="42"/>
      <c r="P4" s="42">
        <v>1263.2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1805.7</v>
      </c>
      <c r="AC4" s="42">
        <v>33.200000000000003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305.8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898</v>
      </c>
      <c r="AN4" s="63">
        <v>1116</v>
      </c>
      <c r="AO4" s="51">
        <f t="shared" ref="AO4:AO8" si="6">AM4/AN4</f>
        <v>0.80465949820788529</v>
      </c>
      <c r="AP4" s="46" t="s">
        <v>15</v>
      </c>
      <c r="AQ4" s="85">
        <f t="shared" ref="AQ4:AQ8" si="7">IF(AO4&lt;=1,1,0)</f>
        <v>1</v>
      </c>
      <c r="AR4" s="50">
        <v>343.5</v>
      </c>
      <c r="AS4" s="50">
        <v>691.6</v>
      </c>
      <c r="AT4" s="51">
        <f t="shared" ref="AT4:AT8" si="8">AR4/AS4</f>
        <v>0.49667437825332561</v>
      </c>
      <c r="AU4" s="46" t="s">
        <v>15</v>
      </c>
      <c r="AV4" s="85">
        <f t="shared" ref="AV4:AV8" si="9">IF(AT4&lt;=1,1,0)</f>
        <v>1</v>
      </c>
      <c r="AW4" s="42">
        <v>145.1</v>
      </c>
      <c r="AX4" s="42">
        <v>309.8</v>
      </c>
      <c r="AY4" s="49">
        <f t="shared" ref="AY4:AY8" si="10">AW4/AX4</f>
        <v>0.46836668818592636</v>
      </c>
      <c r="AZ4" s="85">
        <f t="shared" ref="AZ4:AZ8" si="11">IF(AY4&lt;0.9,-1,IF(AY4&lt;=1.1,0,-1))</f>
        <v>-1</v>
      </c>
      <c r="BA4" s="50">
        <v>145.1</v>
      </c>
      <c r="BB4" s="50">
        <v>111.7</v>
      </c>
      <c r="BC4" s="55">
        <f>BA4/BB4</f>
        <v>1.2990152193375111</v>
      </c>
      <c r="BD4" s="46">
        <v>1.03</v>
      </c>
      <c r="BE4" s="85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786.1</v>
      </c>
      <c r="BK4" s="43">
        <v>987.1</v>
      </c>
      <c r="BL4" s="49">
        <f t="shared" ref="BL4:BL8" si="12">BJ4/BK4</f>
        <v>0.79637321446661935</v>
      </c>
      <c r="BM4" s="85">
        <f t="shared" ref="BM4:BM8" si="13">IF(BL4&gt;=0.9,1,IF(BL4&lt;0.9,0))</f>
        <v>0</v>
      </c>
      <c r="BN4" s="50">
        <v>453.2</v>
      </c>
      <c r="BO4" s="50">
        <v>504</v>
      </c>
      <c r="BP4" s="50"/>
      <c r="BQ4" s="50"/>
      <c r="BR4" s="49">
        <f>BQ4/(1.1*(BN4+BO4+BP4)/3)</f>
        <v>0</v>
      </c>
      <c r="BS4" s="85">
        <f t="shared" ref="BS4:BS8" si="14">IF(BR4&lt;0.5,0,IF(BR4&lt;0.7,0.5,IF(BR4&lt;=1.3,1,IF(BR4&lt;=1.5,0.5,0))))</f>
        <v>0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113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 t="shared" ref="CQ4:CQ7" si="21">CL4+CM4+CN4+CO4+CP4</f>
        <v>5</v>
      </c>
      <c r="CR4" s="85">
        <f t="shared" ref="CR4:CR8" si="22">IF(CQ4=5,1,0)</f>
        <v>1</v>
      </c>
      <c r="CS4" s="103" t="s">
        <v>125</v>
      </c>
      <c r="CT4" s="85">
        <f>IF(ISBLANK(CS4),0,0.5)</f>
        <v>0.5</v>
      </c>
      <c r="CU4" s="102" t="s">
        <v>106</v>
      </c>
      <c r="CV4" s="85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2</v>
      </c>
      <c r="D5" s="42">
        <v>124.4</v>
      </c>
      <c r="E5" s="42">
        <v>1600.9</v>
      </c>
      <c r="F5" s="42">
        <v>1133.5999999999999</v>
      </c>
      <c r="G5" s="43">
        <v>0</v>
      </c>
      <c r="H5" s="43">
        <v>124.4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1492.6</v>
      </c>
      <c r="O5" s="42"/>
      <c r="P5" s="42">
        <v>1016.8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1487.5</v>
      </c>
      <c r="AC5" s="42">
        <v>35.299999999999997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124.4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1343.2</v>
      </c>
      <c r="AN5" s="63">
        <v>1569</v>
      </c>
      <c r="AO5" s="51">
        <f t="shared" si="6"/>
        <v>0.85608667941363925</v>
      </c>
      <c r="AP5" s="46" t="s">
        <v>15</v>
      </c>
      <c r="AQ5" s="85">
        <f t="shared" si="7"/>
        <v>1</v>
      </c>
      <c r="AR5" s="50">
        <v>445.7</v>
      </c>
      <c r="AS5" s="50">
        <v>934.8</v>
      </c>
      <c r="AT5" s="51">
        <f t="shared" si="8"/>
        <v>0.47678647839109972</v>
      </c>
      <c r="AU5" s="46" t="s">
        <v>15</v>
      </c>
      <c r="AV5" s="85">
        <f t="shared" si="9"/>
        <v>1</v>
      </c>
      <c r="AW5" s="42">
        <v>318.39999999999998</v>
      </c>
      <c r="AX5" s="42">
        <v>571.70000000000005</v>
      </c>
      <c r="AY5" s="49">
        <f t="shared" si="10"/>
        <v>0.55693545565856206</v>
      </c>
      <c r="AZ5" s="85">
        <f t="shared" si="11"/>
        <v>-1</v>
      </c>
      <c r="BA5" s="50">
        <v>318.39999999999998</v>
      </c>
      <c r="BB5" s="50">
        <v>206.3</v>
      </c>
      <c r="BC5" s="55">
        <f>BA5/BB5</f>
        <v>1.5433834222006784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1289.7</v>
      </c>
      <c r="BK5" s="43">
        <v>1476.4</v>
      </c>
      <c r="BL5" s="49">
        <f t="shared" si="12"/>
        <v>0.8735437550799241</v>
      </c>
      <c r="BM5" s="85">
        <f t="shared" si="13"/>
        <v>0</v>
      </c>
      <c r="BN5" s="50">
        <v>781.3</v>
      </c>
      <c r="BO5" s="50">
        <v>665.7</v>
      </c>
      <c r="BP5" s="50"/>
      <c r="BQ5" s="50"/>
      <c r="BR5" s="49">
        <f>BQ5/(1.1*(BN5+BO5+BP5)/3)</f>
        <v>0</v>
      </c>
      <c r="BS5" s="85">
        <f t="shared" si="14"/>
        <v>0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114</v>
      </c>
      <c r="CE5" s="93">
        <f>IF(ISBLANK(CD5),0,0.5)</f>
        <v>0.5</v>
      </c>
      <c r="CF5" s="96"/>
      <c r="CG5" s="85">
        <f t="shared" si="20"/>
        <v>0</v>
      </c>
      <c r="CH5" s="97" t="s">
        <v>110</v>
      </c>
      <c r="CI5" s="95">
        <f>IF(ISBLANK(CH5),0,0.5)</f>
        <v>0.5</v>
      </c>
      <c r="CJ5" s="97" t="s">
        <v>115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 t="shared" si="21"/>
        <v>5</v>
      </c>
      <c r="CR5" s="85">
        <f t="shared" si="22"/>
        <v>1</v>
      </c>
      <c r="CS5" s="103" t="s">
        <v>116</v>
      </c>
      <c r="CT5" s="85">
        <f>IF(ISBLANK(CS5),0,0.5)</f>
        <v>0.5</v>
      </c>
      <c r="CU5" s="102" t="s">
        <v>107</v>
      </c>
      <c r="CV5" s="85">
        <f t="shared" si="23"/>
        <v>1</v>
      </c>
    </row>
    <row r="6" spans="1:100" s="6" customFormat="1" ht="90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4</v>
      </c>
      <c r="D6" s="42">
        <v>410.6</v>
      </c>
      <c r="E6" s="42">
        <v>1354.9</v>
      </c>
      <c r="F6" s="42">
        <v>616.5</v>
      </c>
      <c r="G6" s="43">
        <v>0</v>
      </c>
      <c r="H6" s="43">
        <v>410.6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1582.3</v>
      </c>
      <c r="O6" s="53"/>
      <c r="P6" s="42">
        <v>576.79999999999995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1197.5</v>
      </c>
      <c r="AC6" s="47">
        <v>37.6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410.6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1277.5999999999999</v>
      </c>
      <c r="AN6" s="63">
        <v>1384</v>
      </c>
      <c r="AO6" s="51">
        <f t="shared" si="6"/>
        <v>0.92312138728323689</v>
      </c>
      <c r="AP6" s="46" t="s">
        <v>15</v>
      </c>
      <c r="AQ6" s="85">
        <f t="shared" si="7"/>
        <v>1</v>
      </c>
      <c r="AR6" s="50">
        <v>427.9</v>
      </c>
      <c r="AS6" s="50">
        <v>931.5</v>
      </c>
      <c r="AT6" s="51">
        <f t="shared" si="8"/>
        <v>0.45936661298980136</v>
      </c>
      <c r="AU6" s="46" t="s">
        <v>15</v>
      </c>
      <c r="AV6" s="85">
        <f t="shared" si="9"/>
        <v>1</v>
      </c>
      <c r="AW6" s="42">
        <v>462.7</v>
      </c>
      <c r="AX6" s="42">
        <v>905.6</v>
      </c>
      <c r="AY6" s="49">
        <f t="shared" si="10"/>
        <v>0.51093197879858654</v>
      </c>
      <c r="AZ6" s="85">
        <f t="shared" si="11"/>
        <v>-1</v>
      </c>
      <c r="BA6" s="50">
        <v>462.7</v>
      </c>
      <c r="BB6" s="50">
        <v>394.7</v>
      </c>
      <c r="BC6" s="55">
        <f>BA6/BB6</f>
        <v>1.172282746389663</v>
      </c>
      <c r="BD6" s="46">
        <v>1.03</v>
      </c>
      <c r="BE6" s="85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1403</v>
      </c>
      <c r="BK6" s="43">
        <v>1644.8</v>
      </c>
      <c r="BL6" s="49">
        <f t="shared" si="12"/>
        <v>0.85299124513618685</v>
      </c>
      <c r="BM6" s="85">
        <f t="shared" si="13"/>
        <v>0</v>
      </c>
      <c r="BN6" s="50">
        <v>857.4</v>
      </c>
      <c r="BO6" s="50">
        <v>755.6</v>
      </c>
      <c r="BP6" s="50"/>
      <c r="BQ6" s="50"/>
      <c r="BR6" s="49">
        <f t="shared" ref="BR6:BR8" si="24">BQ6/(1.1*(BN6+BO6+BP6)/3)</f>
        <v>0</v>
      </c>
      <c r="BS6" s="85">
        <f t="shared" si="14"/>
        <v>0</v>
      </c>
      <c r="BT6" s="47">
        <v>29.2</v>
      </c>
      <c r="BU6" s="84">
        <f t="shared" si="15"/>
        <v>-1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98" t="s">
        <v>111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121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 t="shared" si="21"/>
        <v>5</v>
      </c>
      <c r="CR6" s="85">
        <f t="shared" si="22"/>
        <v>1</v>
      </c>
      <c r="CS6" s="103" t="s">
        <v>122</v>
      </c>
      <c r="CT6" s="85">
        <f>IF(ISBLANK(CS6),0,0.5)</f>
        <v>0.5</v>
      </c>
      <c r="CU6" s="102" t="s">
        <v>107</v>
      </c>
      <c r="CV6" s="85">
        <f t="shared" si="23"/>
        <v>1</v>
      </c>
    </row>
    <row r="7" spans="1:100" s="6" customFormat="1" ht="57">
      <c r="A7" s="41" t="s">
        <v>109</v>
      </c>
      <c r="B7" s="41">
        <f>K7+U7+Z7+AF7+AL7+AQ7+AV7+AZ7+BE7+BI7+BM7+BS7+BU7+BW7+BY7+CA7+CC7+CE7+CG7+CI7+CK7+CR7+CT7+CV7</f>
        <v>9.5</v>
      </c>
      <c r="C7" s="41">
        <f>RANK(B7,B$4:B$8)</f>
        <v>5</v>
      </c>
      <c r="D7" s="42">
        <v>508.9</v>
      </c>
      <c r="E7" s="42">
        <v>1666</v>
      </c>
      <c r="F7" s="42">
        <v>1263.3</v>
      </c>
      <c r="G7" s="43">
        <v>0</v>
      </c>
      <c r="H7" s="43">
        <v>508.9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1481.3</v>
      </c>
      <c r="O7" s="42"/>
      <c r="P7" s="42">
        <v>1064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1490.8</v>
      </c>
      <c r="AC7" s="42">
        <v>36.200000000000003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508.9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1377.1</v>
      </c>
      <c r="AN7" s="63">
        <v>1635</v>
      </c>
      <c r="AO7" s="51">
        <f t="shared" si="6"/>
        <v>0.84226299694189599</v>
      </c>
      <c r="AP7" s="46" t="s">
        <v>15</v>
      </c>
      <c r="AQ7" s="85">
        <f t="shared" si="7"/>
        <v>1</v>
      </c>
      <c r="AR7" s="50">
        <v>473.7</v>
      </c>
      <c r="AS7" s="50">
        <v>994.4</v>
      </c>
      <c r="AT7" s="51">
        <f t="shared" si="8"/>
        <v>0.47636765888978277</v>
      </c>
      <c r="AU7" s="46" t="s">
        <v>15</v>
      </c>
      <c r="AV7" s="85">
        <f t="shared" si="9"/>
        <v>1</v>
      </c>
      <c r="AW7" s="42">
        <v>277.7</v>
      </c>
      <c r="AX7" s="42">
        <v>512.29999999999995</v>
      </c>
      <c r="AY7" s="49">
        <f t="shared" si="10"/>
        <v>0.54206519617411675</v>
      </c>
      <c r="AZ7" s="85">
        <f t="shared" si="11"/>
        <v>-1</v>
      </c>
      <c r="BA7" s="50">
        <v>277.7</v>
      </c>
      <c r="BB7" s="50">
        <v>289.3</v>
      </c>
      <c r="BC7" s="55">
        <f>BA7/BB7</f>
        <v>0.95990321465606632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1487.9</v>
      </c>
      <c r="BK7" s="43">
        <v>1696.2</v>
      </c>
      <c r="BL7" s="51">
        <f t="shared" si="12"/>
        <v>0.87719608536729166</v>
      </c>
      <c r="BM7" s="85">
        <f t="shared" si="13"/>
        <v>0</v>
      </c>
      <c r="BN7" s="50">
        <v>958.4</v>
      </c>
      <c r="BO7" s="50">
        <v>713.1</v>
      </c>
      <c r="BP7" s="50"/>
      <c r="BQ7" s="50"/>
      <c r="BR7" s="49">
        <f t="shared" si="24"/>
        <v>0</v>
      </c>
      <c r="BS7" s="85">
        <f t="shared" si="14"/>
        <v>0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105</v>
      </c>
      <c r="CE7" s="93">
        <f>IF(ISBLANK(CD7),0,0.5)</f>
        <v>0.5</v>
      </c>
      <c r="CF7" s="96"/>
      <c r="CG7" s="85">
        <f t="shared" si="20"/>
        <v>0</v>
      </c>
      <c r="CH7" s="97" t="s">
        <v>123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 t="shared" si="21"/>
        <v>5</v>
      </c>
      <c r="CR7" s="85">
        <f t="shared" si="22"/>
        <v>1</v>
      </c>
      <c r="CS7" s="103"/>
      <c r="CT7" s="85">
        <f>IF(ISBLANK(CS7),0,0.5)</f>
        <v>0</v>
      </c>
      <c r="CU7" s="102" t="s">
        <v>107</v>
      </c>
      <c r="CV7" s="85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12</v>
      </c>
      <c r="C8" s="41">
        <f>RANK(B8,B$4:B$8)</f>
        <v>1</v>
      </c>
      <c r="D8" s="42">
        <v>961.5</v>
      </c>
      <c r="E8" s="43">
        <v>5261.6</v>
      </c>
      <c r="F8" s="42">
        <v>2273.9</v>
      </c>
      <c r="G8" s="43">
        <v>0</v>
      </c>
      <c r="H8" s="43">
        <v>961.5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9097</v>
      </c>
      <c r="O8" s="42"/>
      <c r="P8" s="42">
        <v>4909.6000000000004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3981.3</v>
      </c>
      <c r="AC8" s="100">
        <v>88.1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961.5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2805.7</v>
      </c>
      <c r="AN8" s="63">
        <v>2805.7</v>
      </c>
      <c r="AO8" s="51">
        <f t="shared" si="6"/>
        <v>1</v>
      </c>
      <c r="AP8" s="46" t="s">
        <v>15</v>
      </c>
      <c r="AQ8" s="85">
        <f t="shared" si="7"/>
        <v>1</v>
      </c>
      <c r="AR8" s="50">
        <v>916.9</v>
      </c>
      <c r="AS8" s="50">
        <v>2097.5</v>
      </c>
      <c r="AT8" s="51">
        <f t="shared" si="8"/>
        <v>0.43713945172824792</v>
      </c>
      <c r="AU8" s="46" t="s">
        <v>15</v>
      </c>
      <c r="AV8" s="85">
        <f t="shared" si="9"/>
        <v>1</v>
      </c>
      <c r="AW8" s="42">
        <v>2814.7</v>
      </c>
      <c r="AX8" s="42">
        <v>6130.1</v>
      </c>
      <c r="AY8" s="49">
        <f t="shared" si="10"/>
        <v>0.45916053571719867</v>
      </c>
      <c r="AZ8" s="85">
        <f t="shared" si="11"/>
        <v>-1</v>
      </c>
      <c r="BA8" s="50">
        <v>2814.7</v>
      </c>
      <c r="BB8" s="50">
        <v>2449.8000000000002</v>
      </c>
      <c r="BC8" s="55">
        <f>BA8/BB8</f>
        <v>1.1489509347701852</v>
      </c>
      <c r="BD8" s="46">
        <v>1.03</v>
      </c>
      <c r="BE8" s="85">
        <f>IF(BC8&lt;BD8,-1,IF(BC8&gt;=BD8,0))</f>
        <v>0</v>
      </c>
      <c r="BF8" s="47">
        <v>13.85</v>
      </c>
      <c r="BG8" s="47">
        <v>29.6</v>
      </c>
      <c r="BH8" s="27">
        <f>BF8/BG8</f>
        <v>0.46790540540540537</v>
      </c>
      <c r="BI8" s="85">
        <f>IF(BH8&lt;1,1,(IF(BH8=1,0,(IF(BH8&lt;=1.5,-1,-2)))))</f>
        <v>1</v>
      </c>
      <c r="BJ8" s="50">
        <v>5320.9</v>
      </c>
      <c r="BK8" s="43">
        <v>5832</v>
      </c>
      <c r="BL8" s="51">
        <f t="shared" si="12"/>
        <v>0.91236282578875161</v>
      </c>
      <c r="BM8" s="85">
        <f t="shared" si="13"/>
        <v>1</v>
      </c>
      <c r="BN8" s="50">
        <v>3634.4</v>
      </c>
      <c r="BO8" s="50">
        <v>2119.1999999999998</v>
      </c>
      <c r="BP8" s="50"/>
      <c r="BQ8" s="50"/>
      <c r="BR8" s="49">
        <f t="shared" si="24"/>
        <v>0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112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119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3" t="s">
        <v>120</v>
      </c>
      <c r="CT8" s="85">
        <f>IF(ISBLANK(CS8),0,0.5)</f>
        <v>0.5</v>
      </c>
      <c r="CU8" s="103" t="s">
        <v>108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2311.1999999999998</v>
      </c>
      <c r="E9" s="57">
        <f>SUM(E4:E8)</f>
        <v>10605.1</v>
      </c>
      <c r="F9" s="57">
        <f>SUM(F4:F8)</f>
        <v>5720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15270</v>
      </c>
      <c r="O9" s="57">
        <f t="shared" si="27"/>
        <v>0</v>
      </c>
      <c r="P9" s="57">
        <f t="shared" si="27"/>
        <v>8830.4000000000015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9962.7999999999993</v>
      </c>
      <c r="AC9" s="57">
        <f>SUM(AC4:AC8)</f>
        <v>230.4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2311.1999999999998</v>
      </c>
      <c r="AI9" s="57">
        <f>SUM(AI4:AI8)</f>
        <v>0</v>
      </c>
      <c r="AJ9" s="57"/>
      <c r="AK9" s="57"/>
      <c r="AL9" s="57"/>
      <c r="AM9" s="57">
        <f>SUM(AM4:AM8)</f>
        <v>7701.5999999999995</v>
      </c>
      <c r="AN9" s="57">
        <f>SUM(AN4:AN8)</f>
        <v>8509.7000000000007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4018.6</v>
      </c>
      <c r="AX9" s="58">
        <f>SUM(AX4:AX8)</f>
        <v>8429.5</v>
      </c>
      <c r="AY9" s="59"/>
      <c r="AZ9" s="57"/>
      <c r="BA9" s="57">
        <f>SUM(BA4:BA8)</f>
        <v>4018.6</v>
      </c>
      <c r="BB9" s="57">
        <f>SUM(BB4:BB8)</f>
        <v>3451.8</v>
      </c>
      <c r="BC9" s="57">
        <f>SUM(BC4:BC8)</f>
        <v>6.1235355373541038</v>
      </c>
      <c r="BD9" s="57">
        <v>0</v>
      </c>
      <c r="BE9" s="57"/>
      <c r="BF9" s="57"/>
      <c r="BG9" s="57"/>
      <c r="BH9" s="57"/>
      <c r="BI9" s="57"/>
      <c r="BJ9" s="57">
        <f>SUM(BJ4:BJ8)</f>
        <v>10287.6</v>
      </c>
      <c r="BK9" s="57">
        <f>SUM(BK4:BK8)</f>
        <v>11636.5</v>
      </c>
      <c r="BL9" s="57"/>
      <c r="BM9" s="57"/>
      <c r="BN9" s="57">
        <f>SUM(BN4:BN8)</f>
        <v>6684.7000000000007</v>
      </c>
      <c r="BO9" s="57">
        <f>SUM(BO4:BO8)</f>
        <v>4757.6000000000004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29.2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01.07.2019</vt:lpstr>
      <vt:lpstr>'01.07.2019'!Заголовки_для_печати</vt:lpstr>
      <vt:lpstr>'01.07.2019'!Область_печати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2019-08-07T06:30:13Z</dcterms:modified>
</cp:coreProperties>
</file>